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ojtkova\Desktop\spracované cez víkend\Príručka pre prijímateľa_final verzia\Prílohy\"/>
    </mc:Choice>
  </mc:AlternateContent>
  <bookViews>
    <workbookView xWindow="0" yWindow="0" windowWidth="28800" windowHeight="18000"/>
  </bookViews>
  <sheets>
    <sheet name="Pracovný výkaz" sheetId="1" r:id="rId1"/>
  </sheets>
  <definedNames>
    <definedName name="_ftnref9" localSheetId="0">'Pracovný výkaz'!$G$46</definedName>
    <definedName name="_xlnm.Print_Area" localSheetId="0">'Pracovný výkaz'!$A$1:$AI$31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1" i="1" l="1"/>
  <c r="B33" i="1" s="1"/>
  <c r="AI12" i="1"/>
  <c r="AI14" i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BA22" i="1" l="1"/>
  <c r="BA33" i="1" l="1"/>
  <c r="BA32" i="1"/>
  <c r="BA31" i="1"/>
  <c r="AU18" i="1" l="1"/>
  <c r="BA18" i="1"/>
  <c r="BA19" i="1"/>
  <c r="BA21" i="1" l="1"/>
  <c r="BA23" i="1"/>
  <c r="BA24" i="1"/>
  <c r="BA25" i="1"/>
  <c r="BA26" i="1"/>
  <c r="BA27" i="1"/>
  <c r="BA28" i="1"/>
  <c r="BA29" i="1"/>
  <c r="BA30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  <c r="B29" i="1" l="1"/>
  <c r="AI13" i="1"/>
  <c r="AI11" i="1"/>
  <c r="AI15" i="1" s="1"/>
</calcChain>
</file>

<file path=xl/comments1.xml><?xml version="1.0" encoding="utf-8"?>
<comments xmlns="http://schemas.openxmlformats.org/spreadsheetml/2006/main">
  <authors>
    <author>Branislav Horák</author>
    <author>Vojtková, Dorota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Uvedie sa aktivita, z ktorej rozpočtu je osoba financovaná. Môže sa doplniť aj nižšia úroveň, napr. na ktorom výstupe danej aktivity sa osoba podieľala, rozpočtová položka, ku ktorej je práca priradená. 
V prípade realizácie viacerých aktivít/výstupov je potrebné vložiť ďalšie riadky výkazu.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Uvedie sa aktivita, z ktorej rozpočtu je osoba financovaná. Môže sa doplniť aj nižšia úroveň, napr. na ktorom výstupe danej aktivity sa osoba podieľala, rozpočtová položka ku ktorej je práca priradená. 
V prípade realizácie viacerých aktivít/výstupov je potrebné vložiť ďalšie riadky výkazu. </t>
        </r>
      </text>
    </comment>
    <comment ref="A13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pracovných pomerov (mimo projektov EŠIF). Pozn. nie je potrebná detailná informácia o zamestnávateľoch, resp. pracovných pomeroch.</t>
        </r>
      </text>
    </comment>
    <comment ref="A14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pracovnoprávnych vzťahov mimo projektov EŠIF (dohoda o vykonaní práce/dohoda o pracovnej činnosti/dohoda o brigádnickej práci). Pozn. nie je potrebná detailná informácia o zamestnávateľoch a náplni práce.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celkový počet reálne odpracovaných hodín (nielen oprávnených hodín) za ten pracovný pomer, v rámci ktorého si prijímateľ nárokuje preplatiť mzdu za pracovnú pozíciu/ie na TPP 
</t>
        </r>
      </text>
    </comment>
    <comment ref="I19" authorId="0" shapeId="0">
      <text>
        <r>
          <rPr>
            <sz val="8"/>
            <color rgb="FF000000"/>
            <rFont val="Segoe UI"/>
            <family val="2"/>
            <charset val="1"/>
          </rPr>
          <t>Je postačujúce uvádzať v stručnosti oprávnenú činnosť vykonávanú príslušným zamestnancom v danej oblasti EŠIF (napr. impelemntácia projektov v rámci PO ... OP TP, koordinácia procesu schvaľovania žiadostí o NFP predložených v rámci OP TP, administrácia a koordinácia žiadostí o NFP predložených v rámci OP TP, atď. - v zmysle popisov štandardizovaných pozícií pre RO/SO alebo okruhu činností v zmysle opisu štátnozamestnaneckého miesta/pracovnej náplne). Činnosti a objem práce v pracovnom výkaze musia zodpovedať skutočne vykonanej práci v rámci vykazovaného obdobia.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5" authorId="0" shapeId="0">
      <text>
        <r>
          <rPr>
            <sz val="8"/>
            <color indexed="81"/>
            <rFont val="Segoe UI"/>
            <family val="2"/>
            <charset val="238"/>
          </rPr>
          <t>počet hodín v závislosti od počtu dní dočasnej PN, ktorú hradí zamestnávateľ</t>
        </r>
      </text>
    </comment>
    <comment ref="A34" authorId="1" shapeId="0">
      <text>
        <r>
          <rPr>
            <sz val="9"/>
            <color indexed="81"/>
            <rFont val="Segoe UI"/>
            <family val="2"/>
            <charset val="238"/>
          </rPr>
          <t>Prijímateľ si nárokuje percento oprávnenosti na refundáciu podľa skutočne odpracovaného času zaokrúhlené smerom nadol, maximálne na 2 desatinné miesta.</t>
        </r>
      </text>
    </comment>
  </commentList>
</comments>
</file>

<file path=xl/sharedStrings.xml><?xml version="1.0" encoding="utf-8"?>
<sst xmlns="http://schemas.openxmlformats.org/spreadsheetml/2006/main" count="61" uniqueCount="59">
  <si>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</si>
  <si>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</si>
  <si>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</si>
  <si>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</si>
  <si>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</si>
  <si>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</si>
  <si>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</si>
  <si>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</si>
  <si>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</si>
  <si>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</si>
  <si>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</si>
  <si>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</si>
  <si>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</si>
  <si>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</si>
  <si>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</si>
  <si>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</si>
  <si>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</si>
  <si>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</si>
  <si>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</si>
  <si>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</si>
  <si>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</si>
  <si>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</si>
  <si>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</si>
  <si>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</si>
  <si>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</si>
  <si>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</si>
  <si>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</si>
  <si>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</si>
  <si>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</si>
  <si>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</si>
  <si>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</si>
  <si>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</si>
  <si>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</si>
  <si>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</si>
  <si>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</si>
  <si>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</si>
  <si>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>pracovné pomery mimo EŠIF (TPP):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</si>
  <si>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</si>
  <si>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</si>
  <si>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</si>
  <si>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</si>
  <si>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</si>
  <si>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</si>
  <si>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</si>
  <si>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</si>
  <si>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</si>
  <si>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</si>
  <si>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</si>
  <si>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lekár</t>
  </si>
  <si>
    <t>∑  oprávnených hodín:</t>
  </si>
  <si>
    <t>Stručný popis oprávnených činností na projektoch OP TP</t>
  </si>
  <si>
    <t xml:space="preserve">pracovný pomer v rámci EŠIF (TPP): </t>
  </si>
  <si>
    <t>aktivita/výstup</t>
  </si>
  <si>
    <t xml:space="preserve">iný pracovnoprávny vzťah (DoVP/DoPČ): </t>
  </si>
  <si>
    <t>iný pracovnoprávny vzťah mimo EŠIF (DoVP/DoPČ):</t>
  </si>
  <si>
    <t>Meno a priezvisko osoby:</t>
  </si>
  <si>
    <t>Nárokované percento oprávnenosti na refundáciu (po zaokrúhlení)</t>
  </si>
  <si>
    <t>Percento oprávnenosti na refundáciu vypočítané podľa skutočne odpracovaného času za oprávnenú činnosť na refundáciu</t>
  </si>
  <si>
    <t>Fond pracovného času vrátane sviatkov v danom mesiaci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</si>
</sst>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mmmm"/>
    <numFmt numFmtId="166" formatCode="[$-F800]dddd\,\ mmmm\ dd\,\ yyyy"/>
    <numFmt numFmtId="167" formatCode="ddd"/>
    <numFmt numFmtId="168" formatCode="0.000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11" fillId="0" borderId="0"/>
  </cellStyleXfs>
  <cellXfs count="152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4" fillId="0" borderId="7" xfId="0" applyNumberFormat="1" applyFont="1" applyBorder="1" applyProtection="1">
      <protection locked="0"/>
    </xf>
    <xf numFmtId="4" fontId="4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167" fontId="0" fillId="4" borderId="4" xfId="0" applyNumberFormat="1" applyFill="1" applyBorder="1"/>
    <xf numFmtId="14" fontId="8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7" fontId="0" fillId="4" borderId="25" xfId="0" applyNumberFormat="1" applyFill="1" applyBorder="1"/>
    <xf numFmtId="167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8" fontId="0" fillId="4" borderId="18" xfId="0" applyNumberFormat="1" applyFill="1" applyBorder="1"/>
    <xf numFmtId="168" fontId="0" fillId="4" borderId="26" xfId="0" applyNumberFormat="1" applyFill="1" applyBorder="1"/>
    <xf numFmtId="168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4" fontId="8" fillId="0" borderId="31" xfId="2" applyNumberFormat="1" applyFont="1" applyFill="1" applyBorder="1" applyAlignment="1" applyProtection="1"/>
    <xf numFmtId="0" fontId="0" fillId="0" borderId="43" xfId="0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3" fillId="0" borderId="22" xfId="0" applyFont="1" applyBorder="1" applyAlignment="1" applyProtection="1">
      <alignment vertical="center"/>
      <protection locked="0"/>
    </xf>
    <xf numFmtId="0" fontId="13" fillId="0" borderId="10" xfId="0" applyFont="1" applyBorder="1" applyAlignment="1" applyProtection="1">
      <alignment vertical="top" wrapText="1"/>
      <protection locked="0"/>
    </xf>
    <xf numFmtId="0" fontId="13" fillId="0" borderId="0" xfId="0" applyFont="1" applyBorder="1" applyAlignment="1" applyProtection="1">
      <alignment vertical="top" wrapText="1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8" fillId="0" borderId="31" xfId="2" applyFont="1" applyFill="1" applyBorder="1" applyAlignment="1" applyProtection="1"/>
    <xf numFmtId="0" fontId="8" fillId="0" borderId="30" xfId="2" applyFont="1" applyFill="1" applyBorder="1" applyAlignment="1" applyProtection="1"/>
    <xf numFmtId="0" fontId="8" fillId="0" borderId="37" xfId="2" applyFont="1" applyFill="1" applyBorder="1" applyAlignment="1" applyProtection="1"/>
    <xf numFmtId="0" fontId="8" fillId="0" borderId="41" xfId="2" applyFont="1" applyFill="1" applyBorder="1" applyAlignment="1" applyProtection="1"/>
    <xf numFmtId="0" fontId="0" fillId="4" borderId="6" xfId="0" applyFill="1" applyBorder="1" applyAlignment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0" xfId="0" applyFont="1" applyBorder="1" applyAlignment="1" applyProtection="1"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2" fillId="6" borderId="13" xfId="1" applyFont="1" applyFill="1" applyBorder="1" applyAlignment="1"/>
    <xf numFmtId="0" fontId="18" fillId="4" borderId="39" xfId="0" applyFont="1" applyFill="1" applyBorder="1" applyAlignment="1" applyProtection="1">
      <alignment horizontal="left" vertical="center" wrapText="1"/>
      <protection locked="0"/>
    </xf>
    <xf numFmtId="4" fontId="18" fillId="7" borderId="2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2" xfId="0" applyNumberFormat="1" applyFont="1" applyBorder="1" applyProtection="1">
      <protection locked="0"/>
    </xf>
    <xf numFmtId="4" fontId="4" fillId="0" borderId="7" xfId="0" applyNumberFormat="1" applyFont="1" applyBorder="1" applyAlignment="1"/>
    <xf numFmtId="4" fontId="4" fillId="0" borderId="12" xfId="0" applyNumberFormat="1" applyFont="1" applyBorder="1" applyAlignment="1"/>
    <xf numFmtId="0" fontId="19" fillId="4" borderId="21" xfId="0" applyFont="1" applyFill="1" applyBorder="1" applyAlignment="1">
      <alignment vertical="center"/>
    </xf>
    <xf numFmtId="0" fontId="19" fillId="4" borderId="20" xfId="0" applyFont="1" applyFill="1" applyBorder="1" applyAlignment="1"/>
    <xf numFmtId="0" fontId="19" fillId="4" borderId="24" xfId="0" applyFont="1" applyFill="1" applyBorder="1" applyAlignment="1"/>
    <xf numFmtId="0" fontId="19" fillId="5" borderId="43" xfId="0" applyFont="1" applyFill="1" applyBorder="1" applyAlignment="1" applyProtection="1">
      <alignment vertical="center"/>
      <protection locked="0"/>
    </xf>
    <xf numFmtId="0" fontId="19" fillId="5" borderId="24" xfId="0" applyFont="1" applyFill="1" applyBorder="1" applyAlignment="1" applyProtection="1">
      <alignment vertical="center" wrapText="1"/>
      <protection locked="0"/>
    </xf>
    <xf numFmtId="0" fontId="14" fillId="5" borderId="39" xfId="0" applyFont="1" applyFill="1" applyBorder="1" applyAlignment="1">
      <alignment horizontal="right"/>
    </xf>
    <xf numFmtId="0" fontId="20" fillId="4" borderId="34" xfId="0" applyFont="1" applyFill="1" applyBorder="1" applyAlignment="1">
      <alignment wrapText="1"/>
    </xf>
    <xf numFmtId="0" fontId="20" fillId="4" borderId="24" xfId="0" applyFont="1" applyFill="1" applyBorder="1" applyAlignment="1">
      <alignment wrapText="1"/>
    </xf>
    <xf numFmtId="0" fontId="12" fillId="0" borderId="0" xfId="0" applyFont="1" applyBorder="1" applyAlignment="1" applyProtection="1">
      <alignment wrapText="1"/>
      <protection locked="0"/>
    </xf>
    <xf numFmtId="0" fontId="12" fillId="0" borderId="53" xfId="0" applyFont="1" applyBorder="1" applyAlignment="1" applyProtection="1">
      <alignment wrapText="1"/>
      <protection locked="0"/>
    </xf>
    <xf numFmtId="0" fontId="0" fillId="4" borderId="39" xfId="0" applyFont="1" applyFill="1" applyBorder="1"/>
    <xf numFmtId="0" fontId="12" fillId="5" borderId="39" xfId="0" applyFont="1" applyFill="1" applyBorder="1" applyAlignment="1" applyProtection="1">
      <alignment vertical="center" wrapText="1"/>
      <protection locked="0"/>
    </xf>
    <xf numFmtId="4" fontId="21" fillId="0" borderId="52" xfId="0" applyNumberFormat="1" applyFont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center" vertical="center" wrapText="1"/>
    </xf>
    <xf numFmtId="2" fontId="0" fillId="4" borderId="28" xfId="0" applyNumberFormat="1" applyFill="1" applyBorder="1"/>
    <xf numFmtId="2" fontId="0" fillId="4" borderId="7" xfId="0" applyNumberFormat="1" applyFill="1" applyBorder="1"/>
    <xf numFmtId="2" fontId="0" fillId="4" borderId="30" xfId="0" applyNumberFormat="1" applyFill="1" applyBorder="1"/>
    <xf numFmtId="2" fontId="0" fillId="4" borderId="10" xfId="0" applyNumberFormat="1" applyFill="1" applyBorder="1"/>
    <xf numFmtId="2" fontId="0" fillId="4" borderId="25" xfId="0" applyNumberFormat="1" applyFill="1" applyBorder="1"/>
    <xf numFmtId="2" fontId="0" fillId="4" borderId="46" xfId="0" applyNumberFormat="1" applyFill="1" applyBorder="1"/>
    <xf numFmtId="2" fontId="0" fillId="0" borderId="50" xfId="0" applyNumberFormat="1" applyFill="1" applyBorder="1"/>
    <xf numFmtId="2" fontId="14" fillId="4" borderId="49" xfId="0" applyNumberFormat="1" applyFont="1" applyFill="1" applyBorder="1"/>
    <xf numFmtId="4" fontId="0" fillId="4" borderId="44" xfId="0" applyNumberFormat="1" applyFill="1" applyBorder="1"/>
    <xf numFmtId="0" fontId="3" fillId="0" borderId="28" xfId="0" applyFont="1" applyBorder="1" applyAlignment="1">
      <alignment horizontal="left" vertical="center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wrapText="1"/>
    </xf>
    <xf numFmtId="0" fontId="5" fillId="0" borderId="42" xfId="0" applyFont="1" applyBorder="1" applyAlignment="1">
      <alignment wrapText="1"/>
    </xf>
    <xf numFmtId="0" fontId="5" fillId="0" borderId="20" xfId="0" applyFont="1" applyBorder="1" applyAlignment="1"/>
    <xf numFmtId="0" fontId="5" fillId="0" borderId="28" xfId="0" applyFont="1" applyBorder="1" applyAlignment="1"/>
    <xf numFmtId="0" fontId="3" fillId="4" borderId="13" xfId="0" applyFont="1" applyFill="1" applyBorder="1" applyAlignment="1"/>
    <xf numFmtId="0" fontId="3" fillId="4" borderId="14" xfId="0" applyFont="1" applyFill="1" applyBorder="1" applyAlignment="1"/>
    <xf numFmtId="0" fontId="3" fillId="4" borderId="8" xfId="0" applyFont="1" applyFill="1" applyBorder="1" applyAlignment="1"/>
    <xf numFmtId="0" fontId="3" fillId="4" borderId="32" xfId="0" applyFont="1" applyFill="1" applyBorder="1" applyAlignment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6" fillId="6" borderId="14" xfId="1" applyFont="1" applyFill="1" applyBorder="1" applyAlignment="1"/>
    <xf numFmtId="0" fontId="16" fillId="6" borderId="14" xfId="0" applyFont="1" applyFill="1" applyBorder="1" applyAlignment="1"/>
    <xf numFmtId="0" fontId="16" fillId="6" borderId="44" xfId="0" applyFont="1" applyFill="1" applyBorder="1" applyAlignment="1"/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6" fillId="6" borderId="13" xfId="1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6" fillId="6" borderId="44" xfId="0" applyNumberFormat="1" applyFon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5" fillId="6" borderId="44" xfId="1" applyFont="1" applyFill="1" applyBorder="1" applyAlignment="1">
      <alignment horizontal="center"/>
    </xf>
    <xf numFmtId="0" fontId="16" fillId="6" borderId="13" xfId="1" applyNumberFormat="1" applyFont="1" applyFill="1" applyBorder="1" applyAlignment="1">
      <alignment horizontal="center"/>
    </xf>
    <xf numFmtId="0" fontId="16" fillId="6" borderId="14" xfId="1" applyNumberFormat="1" applyFont="1" applyFill="1" applyBorder="1" applyAlignment="1">
      <alignment horizontal="center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1788160</xdr:colOff>
      <xdr:row>0</xdr:row>
      <xdr:rowOff>858520</xdr:rowOff>
    </xdr:to>
    <xdr:pic>
      <xdr:nvPicPr>
        <xdr:cNvPr id="4" name="Obrázok 3" descr="OPTP_logo_COLO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692910" cy="7918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133350</xdr:colOff>
      <xdr:row>0</xdr:row>
      <xdr:rowOff>104775</xdr:rowOff>
    </xdr:from>
    <xdr:to>
      <xdr:col>33</xdr:col>
      <xdr:colOff>300990</xdr:colOff>
      <xdr:row>0</xdr:row>
      <xdr:rowOff>896620</xdr:rowOff>
    </xdr:to>
    <xdr:pic>
      <xdr:nvPicPr>
        <xdr:cNvPr id="5" name="Obrázok 4" descr="Výsledok vyhľadávania obrázkov pre dopyt efrr fond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04775"/>
          <a:ext cx="281559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3"/>
  <sheetViews>
    <sheetView tabSelected="1" topLeftCell="A16" zoomScaleNormal="100" zoomScaleSheetLayoutView="100" zoomScalePageLayoutView="70" workbookViewId="0">
      <selection activeCell="A21" sqref="A21"/>
    </sheetView>
  </sheetViews>
  <sheetFormatPr defaultColWidth="0" defaultRowHeight="15" x14ac:dyDescent="0.25"/>
  <cols>
    <col min="1" max="1" width="34" customWidth="1"/>
    <col min="2" max="2" width="27.140625" customWidth="1"/>
    <col min="3" max="33" width="5.42578125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U1" s="17"/>
      <c r="AV1" s="17"/>
    </row>
    <row r="2" spans="1:48" ht="15.75" thickBot="1" x14ac:dyDescent="0.3">
      <c r="A2" s="143" t="s">
        <v>0</v>
      </c>
      <c r="B2" s="144"/>
      <c r="C2" s="143" t="s">
        <v>55</v>
      </c>
      <c r="D2" s="144"/>
      <c r="E2" s="144"/>
      <c r="F2" s="144"/>
      <c r="G2" s="144"/>
      <c r="H2" s="144"/>
      <c r="I2" s="144"/>
      <c r="J2" s="149"/>
      <c r="K2" s="131"/>
      <c r="L2" s="132"/>
      <c r="M2" s="132"/>
      <c r="N2" s="132"/>
      <c r="O2" s="132"/>
      <c r="P2" s="132"/>
      <c r="Q2" s="132"/>
      <c r="R2" s="132"/>
      <c r="S2" s="132"/>
      <c r="T2" s="132"/>
      <c r="U2" s="133"/>
      <c r="V2" s="143" t="s">
        <v>1</v>
      </c>
      <c r="W2" s="144"/>
      <c r="X2" s="138" t="s">
        <v>8</v>
      </c>
      <c r="Y2" s="139"/>
      <c r="Z2" s="139"/>
      <c r="AA2" s="139"/>
      <c r="AB2" s="139"/>
      <c r="AC2" s="140"/>
      <c r="AD2" s="143" t="s">
        <v>2</v>
      </c>
      <c r="AE2" s="149"/>
      <c r="AF2" s="150">
        <v>2021</v>
      </c>
      <c r="AG2" s="151"/>
      <c r="AH2" s="151"/>
      <c r="AI2" s="72"/>
      <c r="AU2" s="17"/>
      <c r="AV2" s="17"/>
    </row>
    <row r="3" spans="1:48" ht="15.75" customHeight="1" thickBot="1" x14ac:dyDescent="0.3">
      <c r="B3" s="37"/>
      <c r="AH3" s="37"/>
      <c r="AI3" s="37"/>
      <c r="AU3" s="17"/>
      <c r="AV3" s="17"/>
    </row>
    <row r="4" spans="1:48" ht="15.75" customHeight="1" thickBot="1" x14ac:dyDescent="0.3">
      <c r="B4" s="51" t="s">
        <v>41</v>
      </c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  <c r="O4" s="26">
        <v>13</v>
      </c>
      <c r="P4" s="26">
        <v>14</v>
      </c>
      <c r="Q4" s="26">
        <v>15</v>
      </c>
      <c r="R4" s="26">
        <v>16</v>
      </c>
      <c r="S4" s="26">
        <v>17</v>
      </c>
      <c r="T4" s="26">
        <v>18</v>
      </c>
      <c r="U4" s="26">
        <v>19</v>
      </c>
      <c r="V4" s="26">
        <v>20</v>
      </c>
      <c r="W4" s="26">
        <v>21</v>
      </c>
      <c r="X4" s="26">
        <v>22</v>
      </c>
      <c r="Y4" s="26">
        <v>23</v>
      </c>
      <c r="Z4" s="26">
        <v>24</v>
      </c>
      <c r="AA4" s="26">
        <v>25</v>
      </c>
      <c r="AB4" s="26">
        <v>26</v>
      </c>
      <c r="AC4" s="26">
        <v>27</v>
      </c>
      <c r="AD4" s="26">
        <v>28</v>
      </c>
      <c r="AE4" s="26">
        <f>IF(DAY(DATE($AF$2,AU18+1,0))=28,"",29)</f>
        <v>29</v>
      </c>
      <c r="AF4" s="26">
        <f>IF(OR(DAY(DATE($AF$2,$AU$18+1,0))=28,DAY(DATE($AF$2,$AU$18+1,0))=29),"",IF(DAY(DATE($AF$2,$AU$18+1,0))=29,"",30))</f>
        <v>30</v>
      </c>
      <c r="AG4" s="27" t="str">
        <f>IF(OR(DAY(DATE($AF$2,$AU$18+1,0))=28,DAY(DATE($AF$2,$AU$18+1,0))=29),"",IF(DAY(DATE($AF$2,$AU$18+1,0))=30,"",31))</f>
        <v/>
      </c>
      <c r="AH4" s="145" t="s">
        <v>37</v>
      </c>
      <c r="AI4" s="147" t="s">
        <v>49</v>
      </c>
      <c r="AU4" s="17"/>
      <c r="AV4" s="17"/>
    </row>
    <row r="5" spans="1:48" ht="15.75" thickBot="1" x14ac:dyDescent="0.3">
      <c r="A5" s="141"/>
      <c r="B5" s="142"/>
      <c r="C5" s="28">
        <f t="shared" ref="C5:AD5" si="0">(DATE($AF$2,$AU$18,C4))</f>
        <v>44348</v>
      </c>
      <c r="D5" s="19">
        <f t="shared" si="0"/>
        <v>44349</v>
      </c>
      <c r="E5" s="19">
        <f t="shared" si="0"/>
        <v>44350</v>
      </c>
      <c r="F5" s="19">
        <f t="shared" si="0"/>
        <v>44351</v>
      </c>
      <c r="G5" s="19">
        <f t="shared" si="0"/>
        <v>44352</v>
      </c>
      <c r="H5" s="19">
        <f t="shared" si="0"/>
        <v>44353</v>
      </c>
      <c r="I5" s="19">
        <f t="shared" si="0"/>
        <v>44354</v>
      </c>
      <c r="J5" s="19">
        <f t="shared" si="0"/>
        <v>44355</v>
      </c>
      <c r="K5" s="19">
        <f t="shared" si="0"/>
        <v>44356</v>
      </c>
      <c r="L5" s="19">
        <f t="shared" si="0"/>
        <v>44357</v>
      </c>
      <c r="M5" s="19">
        <f t="shared" si="0"/>
        <v>44358</v>
      </c>
      <c r="N5" s="19">
        <f t="shared" si="0"/>
        <v>44359</v>
      </c>
      <c r="O5" s="19">
        <f t="shared" si="0"/>
        <v>44360</v>
      </c>
      <c r="P5" s="19">
        <f t="shared" si="0"/>
        <v>44361</v>
      </c>
      <c r="Q5" s="19">
        <f t="shared" si="0"/>
        <v>44362</v>
      </c>
      <c r="R5" s="19">
        <f t="shared" si="0"/>
        <v>44363</v>
      </c>
      <c r="S5" s="19">
        <f t="shared" si="0"/>
        <v>44364</v>
      </c>
      <c r="T5" s="19">
        <f t="shared" si="0"/>
        <v>44365</v>
      </c>
      <c r="U5" s="19">
        <f t="shared" si="0"/>
        <v>44366</v>
      </c>
      <c r="V5" s="19">
        <f t="shared" si="0"/>
        <v>44367</v>
      </c>
      <c r="W5" s="19">
        <f t="shared" si="0"/>
        <v>44368</v>
      </c>
      <c r="X5" s="19">
        <f t="shared" si="0"/>
        <v>44369</v>
      </c>
      <c r="Y5" s="19">
        <f t="shared" si="0"/>
        <v>44370</v>
      </c>
      <c r="Z5" s="19">
        <f t="shared" si="0"/>
        <v>44371</v>
      </c>
      <c r="AA5" s="19">
        <f t="shared" si="0"/>
        <v>44372</v>
      </c>
      <c r="AB5" s="19">
        <f t="shared" si="0"/>
        <v>44373</v>
      </c>
      <c r="AC5" s="19">
        <f t="shared" si="0"/>
        <v>44374</v>
      </c>
      <c r="AD5" s="19">
        <f t="shared" si="0"/>
        <v>44375</v>
      </c>
      <c r="AE5" s="19">
        <f>IF(ISERROR(DATE($AF$2,$AU$18,AE4)),"",(DATE($AF$2,$AU$18,AE4)))</f>
        <v>44376</v>
      </c>
      <c r="AF5" s="19">
        <f>IF(ISERROR(DATE($AF$2,$AU$18,AF4)),"",(DATE($AF$2,$AU$18,AF4)))</f>
        <v>44377</v>
      </c>
      <c r="AG5" s="29" t="str">
        <f>IF(ISERROR(DATE($AF$2,$AU$18,AG4)),"",(DATE($AF$2,$AU$18,AG4)))</f>
        <v/>
      </c>
      <c r="AH5" s="146"/>
      <c r="AI5" s="148"/>
      <c r="AU5" s="17"/>
      <c r="AV5" s="17"/>
    </row>
    <row r="6" spans="1:48" s="17" customFormat="1" ht="14.25" hidden="1" customHeight="1" thickBot="1" x14ac:dyDescent="0.3">
      <c r="A6" s="64"/>
      <c r="B6" s="65"/>
      <c r="C6" s="2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9"/>
      <c r="AH6" s="66"/>
      <c r="AI6" s="67"/>
    </row>
    <row r="7" spans="1:48" x14ac:dyDescent="0.25">
      <c r="A7" s="136" t="s">
        <v>35</v>
      </c>
      <c r="B7" s="137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1"/>
      <c r="AI7" s="34"/>
      <c r="AU7" s="17"/>
      <c r="AV7" s="17"/>
    </row>
    <row r="8" spans="1:48" x14ac:dyDescent="0.25">
      <c r="A8" s="109"/>
      <c r="B8" s="110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2"/>
      <c r="AI8" s="35"/>
      <c r="AU8" s="17"/>
      <c r="AV8" s="17"/>
    </row>
    <row r="9" spans="1:48" x14ac:dyDescent="0.25">
      <c r="A9" s="134" t="s">
        <v>34</v>
      </c>
      <c r="B9" s="135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2"/>
      <c r="AI9" s="35"/>
      <c r="AU9" s="17"/>
      <c r="AV9" s="17"/>
    </row>
    <row r="10" spans="1:48" x14ac:dyDescent="0.25">
      <c r="A10" s="111"/>
      <c r="B10" s="112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3"/>
      <c r="AI10" s="36"/>
      <c r="AU10" s="17"/>
      <c r="AV10" s="17"/>
    </row>
    <row r="11" spans="1:48" s="17" customFormat="1" x14ac:dyDescent="0.25">
      <c r="A11" s="84" t="s">
        <v>51</v>
      </c>
      <c r="B11" s="33" t="s">
        <v>52</v>
      </c>
      <c r="C11" s="30">
        <v>3.75</v>
      </c>
      <c r="D11" s="1">
        <v>3.75</v>
      </c>
      <c r="E11" s="1">
        <v>3.75</v>
      </c>
      <c r="F11" s="1">
        <v>3.75</v>
      </c>
      <c r="G11" s="1"/>
      <c r="H11" s="24"/>
      <c r="I11" s="1">
        <v>3.75</v>
      </c>
      <c r="J11" s="1">
        <v>3.75</v>
      </c>
      <c r="K11" s="1">
        <v>3.75</v>
      </c>
      <c r="L11" s="1">
        <v>3.75</v>
      </c>
      <c r="M11" s="1">
        <v>3.75</v>
      </c>
      <c r="N11" s="1"/>
      <c r="O11" s="1"/>
      <c r="P11" s="1">
        <v>3.75</v>
      </c>
      <c r="Q11" s="1">
        <v>3.75</v>
      </c>
      <c r="R11" s="1">
        <v>3.75</v>
      </c>
      <c r="S11" s="1">
        <v>3.75</v>
      </c>
      <c r="T11" s="1">
        <v>3.75</v>
      </c>
      <c r="U11" s="1"/>
      <c r="V11" s="1"/>
      <c r="W11" s="1"/>
      <c r="X11" s="1"/>
      <c r="Y11" s="1"/>
      <c r="Z11" s="1"/>
      <c r="AA11" s="1"/>
      <c r="AB11" s="1"/>
      <c r="AC11" s="1"/>
      <c r="AD11" s="1">
        <v>3.75</v>
      </c>
      <c r="AE11" s="1">
        <v>3.75</v>
      </c>
      <c r="AF11" s="1">
        <v>3.75</v>
      </c>
      <c r="AG11" s="31"/>
      <c r="AH11" s="92">
        <f>SUM(C11:AG11)</f>
        <v>63.75</v>
      </c>
      <c r="AI11" s="93">
        <f>IFERROR(IF(A11="*EŠIF*",0,IF(ISNUMBER(SEARCH("*DOVP*",A11)),SUM(C11:AG11),SUM(C11:AG11)/$AH$15*(SUM($B$21:$B$22))+SUM(C11:AG11)/$AH$15*(SUM($B$23:$B$28)))),0)</f>
        <v>82.5</v>
      </c>
    </row>
    <row r="12" spans="1:48" ht="30.75" thickBot="1" x14ac:dyDescent="0.3">
      <c r="A12" s="85" t="s">
        <v>53</v>
      </c>
      <c r="B12" s="101" t="s">
        <v>52</v>
      </c>
      <c r="C12" s="32"/>
      <c r="D12" s="4"/>
      <c r="E12" s="4"/>
      <c r="F12" s="4"/>
      <c r="G12" s="47"/>
      <c r="H12" s="4"/>
      <c r="I12" s="4"/>
      <c r="J12" s="49"/>
      <c r="K12" s="4"/>
      <c r="L12" s="48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8"/>
      <c r="AH12" s="94">
        <f>SUM(C12:AG12)</f>
        <v>0</v>
      </c>
      <c r="AI12" s="95">
        <f>IFERROR(IF(ISNUMBER(SEARCH("*EŠIF*",A12)),0,IF(ISNUMBER(SEARCH("*DOVP*",A12)),SUM(C12:AG12),SUM(C12:AG12)/$AH$15*(SUM($B$21:$B$22))+SUM(C12:AG12)/$AH$15*(SUM($B$23:$B$28)))),0)</f>
        <v>0</v>
      </c>
      <c r="AU12" s="17"/>
      <c r="AV12" s="17"/>
    </row>
    <row r="13" spans="1:48" ht="15.75" thickBot="1" x14ac:dyDescent="0.3">
      <c r="A13" s="113" t="s">
        <v>36</v>
      </c>
      <c r="B13" s="114"/>
      <c r="C13" s="43">
        <v>3.75</v>
      </c>
      <c r="D13" s="39">
        <v>3.75</v>
      </c>
      <c r="E13" s="39">
        <v>3.75</v>
      </c>
      <c r="F13" s="39">
        <v>3.75</v>
      </c>
      <c r="G13" s="39"/>
      <c r="H13" s="50"/>
      <c r="I13" s="39">
        <v>3.75</v>
      </c>
      <c r="J13" s="39">
        <v>3.75</v>
      </c>
      <c r="K13" s="39">
        <v>3.75</v>
      </c>
      <c r="L13" s="39">
        <v>3.75</v>
      </c>
      <c r="M13" s="39">
        <v>3.75</v>
      </c>
      <c r="N13" s="40"/>
      <c r="O13" s="40"/>
      <c r="P13" s="39">
        <v>3.75</v>
      </c>
      <c r="Q13" s="39">
        <v>3.75</v>
      </c>
      <c r="R13" s="39">
        <v>3.75</v>
      </c>
      <c r="S13" s="39">
        <v>3.75</v>
      </c>
      <c r="T13" s="39">
        <v>3.75</v>
      </c>
      <c r="U13" s="40"/>
      <c r="V13" s="40"/>
      <c r="W13" s="39"/>
      <c r="X13" s="39"/>
      <c r="Y13" s="39"/>
      <c r="Z13" s="39"/>
      <c r="AA13" s="39"/>
      <c r="AB13" s="39"/>
      <c r="AC13" s="39"/>
      <c r="AD13" s="39">
        <v>3.75</v>
      </c>
      <c r="AE13" s="39">
        <v>3.75</v>
      </c>
      <c r="AF13" s="39">
        <v>3.75</v>
      </c>
      <c r="AG13" s="39"/>
      <c r="AH13" s="96">
        <f>SUM(C13:AG13)</f>
        <v>63.75</v>
      </c>
      <c r="AI13" s="93">
        <f>IFERROR(IF(A13="*EŠIF*",0,IF(ISNUMBER(SEARCH("*DOVP*",A13)),SUM(C13:AG13),SUM(C13:AG13)/$AH$15*(SUM($B$21:$B$22))+SUM(C13:AG13)/$AH$15*(SUM($B$23:$B$28)))),0)</f>
        <v>82.5</v>
      </c>
    </row>
    <row r="14" spans="1:48" s="17" customFormat="1" ht="15.75" thickBot="1" x14ac:dyDescent="0.3">
      <c r="A14" s="115" t="s">
        <v>54</v>
      </c>
      <c r="B14" s="116"/>
      <c r="C14" s="41"/>
      <c r="D14" s="40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0"/>
      <c r="AC14" s="40"/>
      <c r="AD14" s="44"/>
      <c r="AE14" s="44"/>
      <c r="AF14" s="44"/>
      <c r="AG14" s="44"/>
      <c r="AH14" s="97">
        <f>SUM(C14:AG14)</f>
        <v>0</v>
      </c>
      <c r="AI14" s="93">
        <f>IFERROR(IF(ISNUMBER(SEARCH("*EŠIF*",A14)),0,IF(ISNUMBER(SEARCH("*DOVP*",A14)),SUM(C14:AG14),SUM(C14:AG14)/$AH$15*(SUM($B$21:$B$22))+SUM(C14:AG14)/$AH$15*(SUM($B$23:$B$28)))),0)</f>
        <v>0</v>
      </c>
    </row>
    <row r="15" spans="1:48" ht="15.75" thickBot="1" x14ac:dyDescent="0.3">
      <c r="B15" s="83" t="s">
        <v>42</v>
      </c>
      <c r="C15" s="45">
        <f>SUM(C6:C14)</f>
        <v>7.5</v>
      </c>
      <c r="D15" s="46">
        <f>SUM(D6:D14)</f>
        <v>7.5</v>
      </c>
      <c r="E15" s="46">
        <f t="shared" ref="E15:AG15" si="1">SUM(E6:E14)</f>
        <v>7.5</v>
      </c>
      <c r="F15" s="46">
        <f t="shared" si="1"/>
        <v>7.5</v>
      </c>
      <c r="G15" s="46">
        <f t="shared" si="1"/>
        <v>0</v>
      </c>
      <c r="H15" s="46">
        <f t="shared" si="1"/>
        <v>0</v>
      </c>
      <c r="I15" s="46">
        <f t="shared" si="1"/>
        <v>7.5</v>
      </c>
      <c r="J15" s="46">
        <f t="shared" si="1"/>
        <v>7.5</v>
      </c>
      <c r="K15" s="46">
        <f t="shared" si="1"/>
        <v>7.5</v>
      </c>
      <c r="L15" s="46">
        <f t="shared" si="1"/>
        <v>7.5</v>
      </c>
      <c r="M15" s="46">
        <f t="shared" si="1"/>
        <v>7.5</v>
      </c>
      <c r="N15" s="46">
        <f t="shared" si="1"/>
        <v>0</v>
      </c>
      <c r="O15" s="46">
        <f t="shared" si="1"/>
        <v>0</v>
      </c>
      <c r="P15" s="46">
        <f t="shared" si="1"/>
        <v>7.5</v>
      </c>
      <c r="Q15" s="46">
        <f t="shared" si="1"/>
        <v>7.5</v>
      </c>
      <c r="R15" s="46">
        <f t="shared" si="1"/>
        <v>7.5</v>
      </c>
      <c r="S15" s="46">
        <f t="shared" si="1"/>
        <v>7.5</v>
      </c>
      <c r="T15" s="46">
        <f t="shared" si="1"/>
        <v>7.5</v>
      </c>
      <c r="U15" s="46">
        <f t="shared" si="1"/>
        <v>0</v>
      </c>
      <c r="V15" s="46">
        <f t="shared" si="1"/>
        <v>0</v>
      </c>
      <c r="W15" s="46">
        <f t="shared" si="1"/>
        <v>0</v>
      </c>
      <c r="X15" s="46">
        <f t="shared" si="1"/>
        <v>0</v>
      </c>
      <c r="Y15" s="46">
        <f t="shared" si="1"/>
        <v>0</v>
      </c>
      <c r="Z15" s="46">
        <f t="shared" si="1"/>
        <v>0</v>
      </c>
      <c r="AA15" s="46">
        <f t="shared" si="1"/>
        <v>0</v>
      </c>
      <c r="AB15" s="46">
        <f t="shared" si="1"/>
        <v>0</v>
      </c>
      <c r="AC15" s="46">
        <f t="shared" si="1"/>
        <v>0</v>
      </c>
      <c r="AD15" s="46">
        <f t="shared" si="1"/>
        <v>7.5</v>
      </c>
      <c r="AE15" s="46">
        <f t="shared" si="1"/>
        <v>7.5</v>
      </c>
      <c r="AF15" s="46">
        <f t="shared" si="1"/>
        <v>7.5</v>
      </c>
      <c r="AG15" s="46">
        <f t="shared" si="1"/>
        <v>0</v>
      </c>
      <c r="AH15" s="98">
        <v>127.5</v>
      </c>
      <c r="AI15" s="99">
        <f>SUM(AI11:AI12)</f>
        <v>82.5</v>
      </c>
    </row>
    <row r="16" spans="1:48" ht="11.25" customHeight="1" x14ac:dyDescent="0.25"/>
    <row r="17" spans="1:53" ht="15.75" thickBot="1" x14ac:dyDescent="0.3"/>
    <row r="18" spans="1:53" ht="15.75" thickBot="1" x14ac:dyDescent="0.3">
      <c r="A18" s="105" t="s">
        <v>13</v>
      </c>
      <c r="B18" s="106"/>
      <c r="I18" s="117" t="s">
        <v>50</v>
      </c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9"/>
      <c r="AS18">
        <v>2016</v>
      </c>
      <c r="AU18" s="17">
        <f>MONTH(DATEVALUE(X2&amp;" 1"))</f>
        <v>6</v>
      </c>
      <c r="AV18" s="102" t="s">
        <v>21</v>
      </c>
      <c r="AW18" s="103"/>
      <c r="AX18" s="103"/>
      <c r="AY18" s="103"/>
      <c r="AZ18" s="104"/>
      <c r="BA18" s="20">
        <f>DATE($AF$2,1,1)</f>
        <v>44197</v>
      </c>
    </row>
    <row r="19" spans="1:53" ht="15.75" thickBot="1" x14ac:dyDescent="0.3">
      <c r="A19" s="107"/>
      <c r="B19" s="108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2"/>
      <c r="AS19">
        <v>2017</v>
      </c>
      <c r="AV19" s="102" t="s">
        <v>22</v>
      </c>
      <c r="AW19" s="103"/>
      <c r="AX19" s="103"/>
      <c r="AY19" s="103"/>
      <c r="AZ19" s="104"/>
      <c r="BA19" s="20">
        <f>DATE($AF$2,1,6)</f>
        <v>44202</v>
      </c>
    </row>
    <row r="20" spans="1:53" s="17" customFormat="1" ht="30.75" thickBot="1" x14ac:dyDescent="0.3">
      <c r="A20" s="73" t="s">
        <v>58</v>
      </c>
      <c r="B20" s="74">
        <v>165</v>
      </c>
      <c r="I20" s="123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5"/>
      <c r="AV20" s="69"/>
      <c r="AW20" s="70"/>
      <c r="AX20" s="70"/>
      <c r="AY20" s="70"/>
      <c r="AZ20" s="71"/>
      <c r="BA20" s="20"/>
    </row>
    <row r="21" spans="1:53" ht="21" customHeight="1" x14ac:dyDescent="0.25">
      <c r="A21" s="78" t="s">
        <v>14</v>
      </c>
      <c r="B21" s="75">
        <v>127.5</v>
      </c>
      <c r="I21" s="123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5"/>
      <c r="AS21">
        <v>2018</v>
      </c>
      <c r="AT21" s="17"/>
      <c r="AU21" s="17"/>
      <c r="AV21" s="57" t="s">
        <v>23</v>
      </c>
      <c r="AW21" s="58"/>
      <c r="AX21" s="58"/>
      <c r="AY21" s="58"/>
      <c r="AZ21" s="59"/>
      <c r="BA21" s="20">
        <f>BA22-3</f>
        <v>44288</v>
      </c>
    </row>
    <row r="22" spans="1:53" x14ac:dyDescent="0.25">
      <c r="A22" s="79" t="s">
        <v>15</v>
      </c>
      <c r="B22" s="11"/>
      <c r="I22" s="123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5"/>
      <c r="AS22" s="17">
        <v>2019</v>
      </c>
      <c r="AT22" s="17"/>
      <c r="AU22" s="17"/>
      <c r="AV22" s="57" t="s">
        <v>33</v>
      </c>
      <c r="AW22" s="58"/>
      <c r="AX22" s="58"/>
      <c r="AY22" s="58"/>
      <c r="AZ22" s="59"/>
      <c r="BA22" s="20">
        <f>DOLLAR(("4/"&amp;AF2)/7+MOD(19*MOD($AF$2,19)-7,30)*14%,)*7-5</f>
        <v>44291</v>
      </c>
    </row>
    <row r="23" spans="1:53" x14ac:dyDescent="0.25">
      <c r="A23" s="79" t="s">
        <v>16</v>
      </c>
      <c r="B23" s="11">
        <v>37.5</v>
      </c>
      <c r="I23" s="123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5"/>
      <c r="AS23" s="17">
        <v>2020</v>
      </c>
      <c r="AT23" s="17"/>
      <c r="AU23" s="17"/>
      <c r="AV23" s="57" t="s">
        <v>24</v>
      </c>
      <c r="AW23" s="58"/>
      <c r="AX23" s="58"/>
      <c r="AY23" s="58"/>
      <c r="AZ23" s="59"/>
      <c r="BA23" s="20">
        <f>DATE($AF$2,5,1)</f>
        <v>44317</v>
      </c>
    </row>
    <row r="24" spans="1:53" x14ac:dyDescent="0.25">
      <c r="A24" s="79" t="s">
        <v>48</v>
      </c>
      <c r="B24" s="11"/>
      <c r="I24" s="123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5"/>
      <c r="AS24" s="17">
        <v>2021</v>
      </c>
      <c r="AT24" s="17"/>
      <c r="AU24" s="17"/>
      <c r="AV24" s="57" t="s">
        <v>25</v>
      </c>
      <c r="AW24" s="58"/>
      <c r="AX24" s="58"/>
      <c r="AY24" s="58"/>
      <c r="AZ24" s="59"/>
      <c r="BA24" s="20">
        <f>DATE($AF$2,5,8)</f>
        <v>44324</v>
      </c>
    </row>
    <row r="25" spans="1:53" x14ac:dyDescent="0.25">
      <c r="A25" s="79" t="s">
        <v>17</v>
      </c>
      <c r="B25" s="12"/>
      <c r="I25" s="123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5"/>
      <c r="AS25" s="17">
        <v>2022</v>
      </c>
      <c r="AT25" s="17"/>
      <c r="AU25" s="17"/>
      <c r="AV25" s="57" t="s">
        <v>26</v>
      </c>
      <c r="AW25" s="58"/>
      <c r="AX25" s="58"/>
      <c r="AY25" s="58"/>
      <c r="AZ25" s="59"/>
      <c r="BA25" s="20">
        <f>DATE($AF$2,7,5)</f>
        <v>44382</v>
      </c>
    </row>
    <row r="26" spans="1:53" x14ac:dyDescent="0.25">
      <c r="A26" s="79" t="s">
        <v>18</v>
      </c>
      <c r="B26" s="12"/>
      <c r="I26" s="123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5"/>
      <c r="AS26" s="17">
        <v>2023</v>
      </c>
      <c r="AT26" s="17"/>
      <c r="AU26" s="17"/>
      <c r="AV26" s="57" t="s">
        <v>27</v>
      </c>
      <c r="AW26" s="58"/>
      <c r="AX26" s="58"/>
      <c r="AY26" s="58"/>
      <c r="AZ26" s="59"/>
      <c r="BA26" s="20">
        <f>DATE($AF$2,8,29)</f>
        <v>44437</v>
      </c>
    </row>
    <row r="27" spans="1:53" x14ac:dyDescent="0.25">
      <c r="A27" s="79" t="s">
        <v>19</v>
      </c>
      <c r="B27" s="76"/>
      <c r="I27" s="123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5"/>
      <c r="AS27" s="16" t="s">
        <v>3</v>
      </c>
      <c r="AT27" s="17"/>
      <c r="AU27" s="17"/>
      <c r="AV27" s="57" t="s">
        <v>28</v>
      </c>
      <c r="AW27" s="58"/>
      <c r="AX27" s="58"/>
      <c r="AY27" s="58"/>
      <c r="AZ27" s="59"/>
      <c r="BA27" s="20">
        <f>DATE($AF$2,9,1)</f>
        <v>44440</v>
      </c>
    </row>
    <row r="28" spans="1:53" ht="15.75" thickBot="1" x14ac:dyDescent="0.3">
      <c r="A28" s="80" t="s">
        <v>20</v>
      </c>
      <c r="B28" s="77"/>
      <c r="I28" s="123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5"/>
      <c r="AS28" s="16" t="s">
        <v>4</v>
      </c>
      <c r="AT28" s="17"/>
      <c r="AU28" s="17"/>
      <c r="AV28" s="57" t="s">
        <v>29</v>
      </c>
      <c r="AW28" s="58"/>
      <c r="AX28" s="58"/>
      <c r="AY28" s="58"/>
      <c r="AZ28" s="59"/>
      <c r="BA28" s="20">
        <f>DATE($AF$2,9,15)</f>
        <v>44454</v>
      </c>
    </row>
    <row r="29" spans="1:53" ht="15.75" thickBot="1" x14ac:dyDescent="0.3">
      <c r="A29" s="88" t="s">
        <v>43</v>
      </c>
      <c r="B29" s="100">
        <f>SUM(B21:B28)</f>
        <v>165</v>
      </c>
      <c r="I29" s="123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5"/>
      <c r="AS29" s="16" t="s">
        <v>5</v>
      </c>
      <c r="AT29" s="17"/>
      <c r="AU29" s="17"/>
      <c r="AV29" s="57" t="s">
        <v>30</v>
      </c>
      <c r="AW29" s="58"/>
      <c r="AX29" s="58"/>
      <c r="AY29" s="58"/>
      <c r="AZ29" s="59"/>
      <c r="BA29" s="20">
        <f>DATE($AF$2,11,1)</f>
        <v>44501</v>
      </c>
    </row>
    <row r="30" spans="1:53" s="52" customFormat="1" ht="21" customHeight="1" thickBot="1" x14ac:dyDescent="0.3">
      <c r="A30" s="81" t="s">
        <v>45</v>
      </c>
      <c r="B30" s="54"/>
      <c r="C30"/>
      <c r="D30"/>
      <c r="E30"/>
      <c r="F30"/>
      <c r="G30"/>
      <c r="I30" s="126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8"/>
      <c r="AS30" s="16" t="s">
        <v>6</v>
      </c>
      <c r="AT30" s="17"/>
      <c r="AU30" s="15"/>
      <c r="AV30" s="57" t="s">
        <v>31</v>
      </c>
      <c r="AW30" s="58"/>
      <c r="AX30" s="58"/>
      <c r="AY30" s="58"/>
      <c r="AZ30" s="59"/>
      <c r="BA30" s="20">
        <f>DATE($AF$2,11,17)</f>
        <v>44517</v>
      </c>
    </row>
    <row r="31" spans="1:53" ht="48" customHeight="1" thickBot="1" x14ac:dyDescent="0.3">
      <c r="A31" s="82" t="s">
        <v>46</v>
      </c>
      <c r="B31" s="55"/>
      <c r="O31" t="s">
        <v>44</v>
      </c>
      <c r="AS31" s="16" t="s">
        <v>7</v>
      </c>
      <c r="AT31" s="17"/>
      <c r="AU31" s="15"/>
      <c r="AV31" s="57" t="s">
        <v>39</v>
      </c>
      <c r="AW31" s="58"/>
      <c r="AX31" s="58"/>
      <c r="AY31" s="58"/>
      <c r="AZ31" s="59"/>
      <c r="BA31" s="20">
        <f>DATE($AF$2,12,24)</f>
        <v>44554</v>
      </c>
    </row>
    <row r="32" spans="1:53" ht="15.75" thickBot="1" x14ac:dyDescent="0.3">
      <c r="A32" s="56"/>
      <c r="B32" s="56"/>
      <c r="D32" s="3"/>
      <c r="E32" s="3"/>
      <c r="AS32" s="16" t="s">
        <v>8</v>
      </c>
      <c r="AT32" s="52"/>
      <c r="AU32" s="53"/>
      <c r="AV32" s="57" t="s">
        <v>32</v>
      </c>
      <c r="AW32" s="58"/>
      <c r="AX32" s="58"/>
      <c r="AY32" s="58"/>
      <c r="AZ32" s="59"/>
      <c r="BA32" s="20">
        <f>DATE($AF$2,12,25)</f>
        <v>44555</v>
      </c>
    </row>
    <row r="33" spans="1:53" ht="51" customHeight="1" thickBot="1" x14ac:dyDescent="0.3">
      <c r="A33" s="89" t="s">
        <v>57</v>
      </c>
      <c r="B33" s="90">
        <f>AH11/ROUNDDOWN(B21,2)*100</f>
        <v>50</v>
      </c>
      <c r="C33" s="68"/>
      <c r="D33" s="91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129"/>
      <c r="V33" s="129"/>
      <c r="W33" s="129"/>
      <c r="AS33" s="16" t="s">
        <v>38</v>
      </c>
      <c r="AT33" s="17"/>
      <c r="AU33" s="15"/>
      <c r="AV33" s="61" t="s">
        <v>40</v>
      </c>
      <c r="AW33" s="62"/>
      <c r="AX33" s="62"/>
      <c r="AY33" s="62"/>
      <c r="AZ33" s="63"/>
      <c r="BA33" s="20">
        <f>DATE($AF$2,12,26)</f>
        <v>44556</v>
      </c>
    </row>
    <row r="34" spans="1:53" ht="36.75" customHeight="1" thickBot="1" x14ac:dyDescent="0.3">
      <c r="A34" s="89" t="s">
        <v>56</v>
      </c>
      <c r="B34" s="87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68"/>
      <c r="P34" s="68"/>
      <c r="Q34" s="68"/>
      <c r="R34" s="68"/>
      <c r="S34" s="68"/>
      <c r="T34" s="68"/>
      <c r="U34" s="68"/>
      <c r="V34" s="68"/>
      <c r="W34" s="68"/>
      <c r="AS34" s="16" t="s">
        <v>9</v>
      </c>
      <c r="AT34" s="17"/>
      <c r="AU34" s="15"/>
      <c r="AV34" s="60"/>
      <c r="AW34" s="60"/>
      <c r="AX34" s="60"/>
      <c r="AY34" s="60"/>
      <c r="AZ34" s="60"/>
      <c r="BA34" s="42"/>
    </row>
    <row r="35" spans="1:53" ht="24" customHeight="1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AS35" s="16" t="s">
        <v>47</v>
      </c>
      <c r="AT35" s="17"/>
      <c r="AU35" s="17"/>
      <c r="AV35" s="17"/>
      <c r="AW35" s="3"/>
      <c r="AX35" s="17"/>
      <c r="AY35" s="17"/>
      <c r="AZ35" s="17"/>
      <c r="BA35" s="3"/>
    </row>
    <row r="36" spans="1:53" x14ac:dyDescent="0.25">
      <c r="AS36" s="16" t="s">
        <v>10</v>
      </c>
      <c r="AT36" s="17"/>
      <c r="AU36" s="17"/>
      <c r="AV36" s="17"/>
      <c r="AW36" s="17"/>
      <c r="AX36" s="17"/>
      <c r="AY36" s="17"/>
      <c r="AZ36" s="17"/>
      <c r="BA36" s="17"/>
    </row>
    <row r="37" spans="1:53" x14ac:dyDescent="0.25">
      <c r="AS37" s="16" t="s">
        <v>11</v>
      </c>
      <c r="AT37" s="17"/>
      <c r="AU37" s="17"/>
      <c r="AV37" s="17"/>
      <c r="AW37" s="17"/>
      <c r="AX37" s="17"/>
      <c r="AY37" s="17"/>
      <c r="AZ37" s="17"/>
      <c r="BA37" s="17"/>
    </row>
    <row r="38" spans="1:53" x14ac:dyDescent="0.25">
      <c r="AS38" s="16" t="s">
        <v>12</v>
      </c>
      <c r="AT38" s="17"/>
      <c r="AU38" s="17"/>
      <c r="AV38" s="17"/>
      <c r="AW38" s="17"/>
      <c r="AX38" s="17"/>
      <c r="AY38" s="17"/>
      <c r="AZ38" s="17"/>
      <c r="BA38" s="17"/>
    </row>
    <row r="39" spans="1:53" x14ac:dyDescent="0.25">
      <c r="AT39" s="17"/>
      <c r="AU39" s="17"/>
    </row>
    <row r="53" spans="2:6" x14ac:dyDescent="0.25">
      <c r="B53" s="17"/>
      <c r="F53" s="18"/>
    </row>
  </sheetData>
  <dataConsolidate/>
  <mergeCells count="23">
    <mergeCell ref="U33:W33"/>
    <mergeCell ref="A1:AI1"/>
    <mergeCell ref="K2:U2"/>
    <mergeCell ref="A9:B9"/>
    <mergeCell ref="A7:B7"/>
    <mergeCell ref="X2:AC2"/>
    <mergeCell ref="A5:B5"/>
    <mergeCell ref="V2:W2"/>
    <mergeCell ref="AH4:AH5"/>
    <mergeCell ref="AI4:AI5"/>
    <mergeCell ref="AD2:AE2"/>
    <mergeCell ref="AF2:AH2"/>
    <mergeCell ref="A2:B2"/>
    <mergeCell ref="C2:J2"/>
    <mergeCell ref="AV18:AZ18"/>
    <mergeCell ref="AV19:AZ19"/>
    <mergeCell ref="A18:B19"/>
    <mergeCell ref="A8:B8"/>
    <mergeCell ref="A10:B10"/>
    <mergeCell ref="A13:B13"/>
    <mergeCell ref="A14:B14"/>
    <mergeCell ref="I18:AH18"/>
    <mergeCell ref="I19:AH30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VLOOKUP(C$5,$BA$18:$BA$33,1,0)</formula>
    </cfRule>
  </conditionalFormatting>
  <dataValidations count="2">
    <dataValidation type="list" allowBlank="1" showInputMessage="1" showErrorMessage="1" sqref="X2:AC2">
      <formula1>$AS$27:$AS$38</formula1>
    </dataValidation>
    <dataValidation type="list" allowBlank="1" showInputMessage="1" showErrorMessage="1" sqref="AF2">
      <formula1>$AS$18:$AS$26</formula1>
    </dataValidation>
  </dataValidations>
  <pageMargins left="0.25" right="0.25" top="0.75" bottom="0.75" header="0.3" footer="0.3"/>
  <pageSetup paperSize="9" scale="58" orientation="landscape" r:id="rId1"/>
  <headerFooter>
    <oddHeader>&amp;C&amp;"-,Tučné"&amp;16Príloha č. 1 k Príručke pre prijímateľa 
účinnosť od 15. 06. 2021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9099552-CC3A-49B8-8729-542EA8DA2DD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Pracovný výkaz</vt:lpstr>
      <vt:lpstr>'Pracovný výkaz'!_ftnref9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Vojtková, Dorota</cp:lastModifiedBy>
  <cp:lastPrinted>2021-06-11T08:52:19Z</cp:lastPrinted>
  <dcterms:created xsi:type="dcterms:W3CDTF">2018-06-08T08:53:29Z</dcterms:created>
  <dcterms:modified xsi:type="dcterms:W3CDTF">2021-06-14T07:26:52Z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